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Users03$\scolak\Documents\0_WEB\TREZOR\RADI SE\"/>
    </mc:Choice>
  </mc:AlternateContent>
  <bookViews>
    <workbookView xWindow="-120" yWindow="-120" windowWidth="29040" windowHeight="15840"/>
  </bookViews>
  <sheets>
    <sheet name="Pregled izrađenih kov HKN hr" sheetId="2" r:id="rId1"/>
  </sheets>
  <externalReferences>
    <externalReference r:id="rId2"/>
  </externalReferences>
  <definedNames>
    <definedName name="_xlnm.Print_Area" localSheetId="0">'Pregled izrađenih kov HKN hr'!$A$1:$N$28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" l="1"/>
  <c r="K10" i="2"/>
  <c r="J10" i="2"/>
  <c r="I10" i="2"/>
  <c r="H10" i="2"/>
  <c r="G10" i="2"/>
  <c r="F10" i="2"/>
  <c r="E10" i="2"/>
  <c r="M10" i="2" s="1"/>
  <c r="L9" i="2"/>
  <c r="K9" i="2"/>
  <c r="J9" i="2"/>
  <c r="I9" i="2"/>
  <c r="H9" i="2"/>
  <c r="G9" i="2"/>
  <c r="F9" i="2"/>
  <c r="E9" i="2"/>
  <c r="L8" i="2"/>
  <c r="K8" i="2"/>
  <c r="J8" i="2"/>
  <c r="I8" i="2"/>
  <c r="H8" i="2"/>
  <c r="G8" i="2"/>
  <c r="F8" i="2"/>
  <c r="E8" i="2"/>
  <c r="L7" i="2"/>
  <c r="L11" i="2" s="1"/>
  <c r="K7" i="2"/>
  <c r="K11" i="2" s="1"/>
  <c r="J7" i="2"/>
  <c r="J11" i="2" s="1"/>
  <c r="I7" i="2"/>
  <c r="I11" i="2" s="1"/>
  <c r="H7" i="2"/>
  <c r="H11" i="2" s="1"/>
  <c r="G7" i="2"/>
  <c r="G11" i="2" s="1"/>
  <c r="F7" i="2"/>
  <c r="F11" i="2" s="1"/>
  <c r="E7" i="2"/>
  <c r="E11" i="2" s="1"/>
  <c r="M11" i="2" l="1"/>
  <c r="M8" i="2"/>
  <c r="M9" i="2"/>
  <c r="M7" i="2"/>
</calcChain>
</file>

<file path=xl/sharedStrings.xml><?xml version="1.0" encoding="utf-8"?>
<sst xmlns="http://schemas.openxmlformats.org/spreadsheetml/2006/main" count="23" uniqueCount="21">
  <si>
    <t>1 euro</t>
  </si>
  <si>
    <t>1 cent</t>
  </si>
  <si>
    <t>2023.</t>
  </si>
  <si>
    <t>2024.</t>
  </si>
  <si>
    <t>Pregled izrađenih eurokovanica s nacionalnom stranom Republike Hrvatske, po oznakama godine</t>
  </si>
  <si>
    <t>Stanje</t>
  </si>
  <si>
    <t>31. srpnja 2024.</t>
  </si>
  <si>
    <t>Opis</t>
  </si>
  <si>
    <t>Oznaka
godine</t>
  </si>
  <si>
    <t>2 eura</t>
  </si>
  <si>
    <t>50 centi</t>
  </si>
  <si>
    <t>20 centi</t>
  </si>
  <si>
    <t>10 centi</t>
  </si>
  <si>
    <t>5 centi</t>
  </si>
  <si>
    <t>2 centa</t>
  </si>
  <si>
    <t>Ukupno</t>
  </si>
  <si>
    <t>Opjecajna kovanica</t>
  </si>
  <si>
    <t>Prigodna kovanica "Republika Hrvatska, članica europodručja"</t>
  </si>
  <si>
    <t>Ukupno izrađenog optjecajnog kovanog novca</t>
  </si>
  <si>
    <t>Optjecajna kovanica</t>
  </si>
  <si>
    <t>Prigodna kovanica "Stari grad Varaždin"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</si>
</sst>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[$-F800]dddd\,\ mmmm\ dd\,\ yyyy"/>
    <numFmt numFmtId="166" formatCode="#,##0_);\(#,##0\)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0" fontId="3" fillId="0" borderId="0" applyNumberFormat="0" applyFill="0" applyAlignment="0" applyProtection="0"/>
    <xf numFmtId="164" fontId="4" fillId="0" borderId="1" applyNumberFormat="0" applyFill="0" applyProtection="0">
      <alignment horizontal="right" vertical="center" wrapText="1"/>
    </xf>
    <xf numFmtId="164" fontId="4" fillId="0" borderId="2" applyNumberFormat="0" applyFill="0" applyAlignment="0" applyProtection="0"/>
  </cellStyleXfs>
  <cellXfs count="17">
    <xf numFmtId="0" fontId="0" fillId="0" borderId="0" xfId="0"/>
    <xf numFmtId="164" fontId="1" fillId="0" borderId="0" xfId="1" applyNumberFormat="1"/>
    <xf numFmtId="164" fontId="2" fillId="0" borderId="0" xfId="2"/>
    <xf numFmtId="164" fontId="3" fillId="0" borderId="0" xfId="3" applyNumberFormat="1" applyAlignment="1">
      <alignment horizontal="right"/>
    </xf>
    <xf numFmtId="165" fontId="3" fillId="0" borderId="0" xfId="3" applyNumberFormat="1" applyAlignment="1">
      <alignment horizontal="left"/>
    </xf>
    <xf numFmtId="164" fontId="3" fillId="0" borderId="0" xfId="3" applyNumberFormat="1"/>
    <xf numFmtId="164" fontId="4" fillId="0" borderId="1" xfId="4" applyAlignment="1">
      <alignment horizontal="left" vertical="center" wrapText="1"/>
    </xf>
    <xf numFmtId="164" fontId="4" fillId="0" borderId="1" xfId="4">
      <alignment horizontal="right" vertical="center" wrapText="1"/>
    </xf>
    <xf numFmtId="164" fontId="4" fillId="0" borderId="1" xfId="4" quotePrefix="1">
      <alignment horizontal="right" vertical="center" wrapText="1"/>
    </xf>
    <xf numFmtId="164" fontId="2" fillId="0" borderId="0" xfId="2" applyAlignment="1">
      <alignment horizontal="center"/>
    </xf>
    <xf numFmtId="166" fontId="2" fillId="0" borderId="0" xfId="2" applyNumberFormat="1"/>
    <xf numFmtId="3" fontId="4" fillId="0" borderId="0" xfId="2" applyNumberFormat="1" applyFont="1"/>
    <xf numFmtId="164" fontId="4" fillId="0" borderId="2" xfId="5"/>
    <xf numFmtId="164" fontId="2" fillId="0" borderId="2" xfId="5" applyFont="1" applyAlignment="1">
      <alignment horizontal="center"/>
    </xf>
    <xf numFmtId="166" fontId="4" fillId="0" borderId="2" xfId="5" applyNumberFormat="1" applyAlignment="1">
      <alignment horizontal="right"/>
    </xf>
    <xf numFmtId="3" fontId="4" fillId="0" borderId="2" xfId="5" applyNumberFormat="1"/>
    <xf numFmtId="164" fontId="2" fillId="0" borderId="0" xfId="2" applyAlignment="1">
      <alignment horizontal="right"/>
    </xf>
  </cellXfs>
  <cellStyles count="6">
    <cellStyle name="Heading 1 2" xfId="1"/>
    <cellStyle name="Heading 2 2" xfId="3"/>
    <cellStyle name="Normal 6" xfId="2"/>
    <cellStyle name="Normalno" xfId="0" builtinId="0"/>
    <cellStyle name="Ukupno - zadnji redak" xfId="5"/>
    <cellStyle name="Zaglavlj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OTOVINA\Moji%20dokumenti\GOTOV%20NOVAC\GOTOV%20NOVAC%20EUR\STATISTIKA\Transakcije%20EUR%20-%20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E TRANSAKCIJE ZA UNOS"/>
      <sheetName val="Pocetna stranica"/>
      <sheetName val="ISPISI"/>
      <sheetName val="Protokoli"/>
      <sheetName val="HNB i FINA-GS Stanje"/>
      <sheetName val="FINA-GS Stanja"/>
      <sheetName val="FGS Stanja NOVČ"/>
      <sheetName val="FGS Stanja KOV"/>
      <sheetName val="alati - vrsta posla"/>
      <sheetName val="alati - konta"/>
      <sheetName val="alati - ostalo"/>
      <sheetName val="alati - najava"/>
      <sheetName val="Ukupno stanje HNB trezora"/>
      <sheetName val="Stanje HNB trezora po danima"/>
      <sheetName val="Dnevna bilanca svaki dan"/>
      <sheetName val="Dnevna bilanca ispis"/>
      <sheetName val="Bilanca"/>
      <sheetName val="Stanja posuđenog novca HNB"/>
      <sheetName val="06740000 ulaz-izlaz"/>
      <sheetName val="06740000 15.3."/>
      <sheetName val="Stanja posuđenog novca PRINT"/>
      <sheetName val="STANJE 12630000"/>
      <sheetName val="Cjenik HKN"/>
      <sheetName val="HKN preuzeto po ugovorima"/>
      <sheetName val="Pregled izrađenih kov HKN hr"/>
      <sheetName val="Pregled izrađenih kov HKN en"/>
      <sheetName val="HKN preuzeto mjesečno- godišnje"/>
      <sheetName val="početno stanje"/>
      <sheetName val="STANJE 06110000"/>
      <sheetName val="STANJE 06110100"/>
      <sheetName val="STANJE 06110200"/>
      <sheetName val="STANJE 06110300"/>
      <sheetName val="STANJE 06110400"/>
      <sheetName val="STANJE 06110500"/>
      <sheetName val="STANJE 06110600"/>
      <sheetName val="STANJE 06120000"/>
      <sheetName val="STANJE 06120100"/>
      <sheetName val="STANJE 06120200"/>
      <sheetName val="STANJE 06120300"/>
      <sheetName val="STANJE 06120400"/>
      <sheetName val="HKN roliranje kov"/>
      <sheetName val="Ukupno obrada"/>
      <sheetName val="obrada - lista suvišaka"/>
      <sheetName val="orginal pakiranje"/>
      <sheetName val="Obrada - brojačnica"/>
      <sheetName val="Dotacije ukupno"/>
      <sheetName val="Dotacije GC Rijeka"/>
      <sheetName val="Dotacije GC Pula"/>
      <sheetName val="Dotacije GC Zadar"/>
      <sheetName val="Dotacije GC Split"/>
      <sheetName val="Dotacije GC Dubrovnik"/>
      <sheetName val="Dotacije GC Osijek"/>
      <sheetName val="Dotacije GC Zagreb"/>
      <sheetName val="Dotacije GC Varaždin"/>
      <sheetName val="Suvišci ukupno"/>
      <sheetName val="Suvišci GC Rijeka"/>
      <sheetName val="Suvišci GC Pula"/>
      <sheetName val="Suvišci GC Zadar"/>
      <sheetName val="Suvišci GC Split"/>
      <sheetName val="Suvišci GC Dubrovnik"/>
      <sheetName val="Suvišci GC Osijek"/>
      <sheetName val="Suvišci GC Zagreb"/>
      <sheetName val="Suvišci GC Varaždin"/>
      <sheetName val="Očitavanje trez 4"/>
      <sheetName val="STANJA TREZ - NOVČ"/>
      <sheetName val="Stanje - trezori"/>
      <sheetName val="Stanje THV-1"/>
      <sheetName val="Detaljno THV-1"/>
      <sheetName val="Stanje THV-2"/>
      <sheetName val="Detaljno THV-2"/>
      <sheetName val="Stanje THV-3"/>
      <sheetName val="Detaljno THV-3"/>
      <sheetName val="Stanje THV-4"/>
      <sheetName val="Detaljno THV-4"/>
      <sheetName val="Stanje THV-5"/>
      <sheetName val="Detaljno THV-5"/>
      <sheetName val="Stanje THV-6"/>
      <sheetName val="Detaljno THV-6"/>
      <sheetName val="Stanje THV-7"/>
      <sheetName val="Detaljno THV-7"/>
      <sheetName val="Stanje THV-8"/>
      <sheetName val="Detaljno THV-8"/>
      <sheetName val="Stanje THV-9"/>
      <sheetName val="Detaljno THV-9"/>
      <sheetName val="Stanje THV-10"/>
      <sheetName val="Detaljno THV-10"/>
      <sheetName val="VUK-1"/>
      <sheetName val="Detaljno VUK-1"/>
      <sheetName val="VUK-2"/>
      <sheetName val="Detaljno VUK-2"/>
      <sheetName val="VUK-3"/>
      <sheetName val="Detaljno VUK-3"/>
      <sheetName val="Stanje VUK-4"/>
      <sheetName val="Detaljno VUK-4"/>
      <sheetName val="Stanje JURISICEVA"/>
      <sheetName val="Stanje RACKOG"/>
      <sheetName val="Stanje SPLIT"/>
      <sheetName val="Stanje RIJEKA"/>
      <sheetName val="Stanje kov - trezori "/>
      <sheetName val="Stanje kov MORH"/>
      <sheetName val="Stanje kov THV-1"/>
      <sheetName val="Stanje kov THV-2"/>
      <sheetName val="Stanje kov THV-3"/>
      <sheetName val="Stanje kov THV-4"/>
      <sheetName val="Stanje kov THV-5"/>
      <sheetName val="Stanje kov THV-6"/>
      <sheetName val="Stanje kov THV-7"/>
      <sheetName val="Stanje kov THV-8"/>
      <sheetName val="Stanje kov THV-9"/>
      <sheetName val="Stanje kov THV-10"/>
      <sheetName val="Stanje kov JURISICEVA"/>
      <sheetName val="Stanje kov VUKOVARSKA"/>
      <sheetName val="Stanje kov SPLIT"/>
      <sheetName val="Stanje kov RIJEKA"/>
      <sheetName val="HNB i FINA-GS stanja"/>
      <sheetName val="FGS I HNB UKUPNO 2024"/>
      <sheetName val="HNB NOVC 2024"/>
      <sheetName val="HNB KOV 2024"/>
      <sheetName val="FGS NOVČ 2024"/>
      <sheetName val="FGS KOV 2024"/>
      <sheetName val="FGS I HNB UKUPNO"/>
      <sheetName val="HNB NOVC"/>
      <sheetName val="HNB KOV"/>
      <sheetName val="FGS NOVČ"/>
      <sheetName val="FGS KOV"/>
      <sheetName val="ULAZ I IZLAZ GRAĐANI"/>
      <sheetName val="ULAZI I IZLAZ POSLOVNI"/>
      <sheetName val="Ulaz novčanica Austrija"/>
      <sheetName val="Ulaz kovanica Belgija"/>
      <sheetName val="Ulaz kovanica Nizozemska"/>
      <sheetName val="Ulaz i izlaz kovanica Njemačka"/>
      <sheetName val="Dotacija KOVANICE DOBRE mali"/>
      <sheetName val="Dotacija NOVČ. NOVE mali"/>
      <sheetName val="Dotacija NOVČ. DOBRE mali"/>
      <sheetName val="Dotacija NOVČ. NOVE veliki"/>
      <sheetName val="Dotacija NOVČ. DOBRE veliki"/>
      <sheetName val="Dotacija KOVANICE DOBRE veliki"/>
      <sheetName val="preuzimanje novčanice  "/>
      <sheetName val="preuzimanje kovanice "/>
      <sheetName val=" NALOG dotacije KOV"/>
      <sheetName val=" NALOG dotacije NOVČ"/>
      <sheetName val="NOVČ polog mali DFR Blagajna"/>
      <sheetName val="KOV polog mali DFR Blagajna"/>
      <sheetName val="NOVČ polog mali Blagajna HNB "/>
      <sheetName val="KOV polog mali Blagajna HNB "/>
      <sheetName val="Nalog za POLOG Blagajna HNB"/>
      <sheetName val="Nalog za POLOG DFR Blagajna"/>
      <sheetName val="Nalog za POPUNU Blagajne HNB"/>
      <sheetName val="Nalog za POPUNU DFR Blagajne"/>
      <sheetName val="NOVČ popuna mali Blagajna HNB"/>
      <sheetName val="KOV popuna mali Blagajna HNB"/>
      <sheetName val="NOVČ popuna mali DFR Blagajna"/>
      <sheetName val="KOV popuna mali DFR Blagajna"/>
      <sheetName val="NOVČ veliki POPUNA Blagajna HNB"/>
      <sheetName val="KOV veliki POPUNA DFR Blagajna"/>
      <sheetName val="NOVČ veliki POPUNA DFR Blagajna"/>
      <sheetName val="KOV veliki POPUNA Blagajna HNB"/>
      <sheetName val="Suvišak NOVČ. NESORTIRANE mali"/>
      <sheetName val="Suvišak NOVČ. SN mali"/>
      <sheetName val="Suvišak NOVČ. SO mali"/>
      <sheetName val="Suvišak NOVČ. DOBRE mali"/>
      <sheetName val="Suvišak KOV. NESORTIRANE mali"/>
      <sheetName val="Suvišak KOV. NEPRIKLADNE mali"/>
      <sheetName val="Suvišak KOV. DOBRE mali"/>
      <sheetName val="Razmjena dobre novč IZLAZ"/>
      <sheetName val="Razmjena dobre kov IZLAZ"/>
      <sheetName val="IBAN nepri. kov ULAZ"/>
      <sheetName val="IBAN SN novč. ULAZ"/>
      <sheetName val="Nalog za preknjižavanje"/>
      <sheetName val="preknjižavanje mali rač"/>
      <sheetName val="Nalog 06740000 konta"/>
      <sheetName val="mali rač 06740000"/>
      <sheetName val="mali rač ŠPRANCA"/>
      <sheetName val="mali rač HKN"/>
      <sheetName val="Transakcije EUR - statisti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"/>
  <sheetViews>
    <sheetView showGridLines="0" tabSelected="1" zoomScaleNormal="100" workbookViewId="0"/>
  </sheetViews>
  <sheetFormatPr defaultColWidth="8" defaultRowHeight="13" customHeight="1" x14ac:dyDescent="0.2"/>
  <cols>
    <col min="1" max="1" width="2.453125" style="2" customWidth="1"/>
    <col min="2" max="2" width="6.81640625" style="2" customWidth="1"/>
    <col min="3" max="3" width="41.81640625" style="2" customWidth="1"/>
    <col min="4" max="4" width="6.7265625" style="2" bestFit="1" customWidth="1"/>
    <col min="5" max="12" width="11" style="2" customWidth="1"/>
    <col min="13" max="13" width="12.7265625" style="2" customWidth="1"/>
    <col min="14" max="15" width="8" style="2"/>
    <col min="16" max="16" width="12.26953125" style="2" bestFit="1" customWidth="1"/>
    <col min="17" max="16384" width="8" style="2"/>
  </cols>
  <sheetData>
    <row r="2" spans="2:13" ht="15.5" x14ac:dyDescent="0.35">
      <c r="B2" s="1" t="s">
        <v>4</v>
      </c>
      <c r="C2" s="1"/>
    </row>
    <row r="3" spans="2:13" ht="12.5" x14ac:dyDescent="0.25">
      <c r="B3" s="3" t="s">
        <v>5</v>
      </c>
      <c r="C3" s="4" t="s">
        <v>6</v>
      </c>
    </row>
    <row r="4" spans="2:13" ht="13" customHeight="1" x14ac:dyDescent="0.25">
      <c r="B4" s="5"/>
      <c r="C4" s="5"/>
    </row>
    <row r="5" spans="2:13" ht="13" customHeight="1" x14ac:dyDescent="0.25">
      <c r="B5" s="5"/>
      <c r="C5" s="5"/>
    </row>
    <row r="6" spans="2:13" ht="21" x14ac:dyDescent="0.2">
      <c r="B6" s="6" t="s">
        <v>7</v>
      </c>
      <c r="C6" s="6"/>
      <c r="D6" s="7" t="s">
        <v>8</v>
      </c>
      <c r="E6" s="8" t="s">
        <v>9</v>
      </c>
      <c r="F6" s="8" t="s">
        <v>0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</v>
      </c>
      <c r="M6" s="7" t="s">
        <v>15</v>
      </c>
    </row>
    <row r="7" spans="2:13" ht="13" customHeight="1" x14ac:dyDescent="0.25">
      <c r="B7" s="2" t="s">
        <v>16</v>
      </c>
      <c r="D7" s="9" t="s">
        <v>2</v>
      </c>
      <c r="E7" s="10">
        <f>SUMIFS([1]!Transakcije[2],[1]!Transakcije[najava detaljno],"HRVATSKA KOVNICA NOVCA",[1]!Transakcije[HKN rondele],"LOGO 2023.")-SUMIF([1]!Transakcije[Ugovor br.],"358-040/2023/TP",[1]!Transakcije[2])</f>
        <v>47368450</v>
      </c>
      <c r="F7" s="10">
        <f>SUMIFS([1]!Transakcije[1],[1]!Transakcije[najava detaljno],"HRVATSKA KOVNICA NOVCA",[1]!Transakcije[HKN rondele],"LOGO 2023.")</f>
        <v>48061650</v>
      </c>
      <c r="G7" s="10">
        <f>SUMIFS([1]!Transakcije[0,5],[1]!Transakcije[najava detaljno],"HRVATSKA KOVNICA NOVCA",[1]!Transakcije[HKN rondele],"LOGO 2023.")</f>
        <v>65000020</v>
      </c>
      <c r="H7" s="10">
        <f>SUMIFS([1]!Transakcije[0,2],[1]!Transakcije[najava detaljno],"HRVATSKA KOVNICA NOVCA",[1]!Transakcije[HKN rondele],"LOGO 2023.")</f>
        <v>66560020</v>
      </c>
      <c r="I7" s="10">
        <f>SUMIFS([1]!Transakcije[0,1],[1]!Transakcije[najava detaljno],"HRVATSKA KOVNICA NOVCA",[1]!Transakcije[HKN rondele],"LOGO 2023.")</f>
        <v>91839740</v>
      </c>
      <c r="J7" s="10">
        <f>SUMIFS([1]!Transakcije[0,05],[1]!Transakcije[najava detaljno],"HRVATSKA KOVNICA NOVCA",[1]!Transakcije[HKN rondele],"LOGO 2023.")</f>
        <v>79224500</v>
      </c>
      <c r="K7" s="10">
        <f>SUMIFS([1]!Transakcije[0,02],[1]!Transakcije[najava detaljno],"HRVATSKA KOVNICA NOVCA",[1]!Transakcije[HKN rondele],"LOGO 2023.")</f>
        <v>65733000</v>
      </c>
      <c r="L7" s="10">
        <f>SUMIFS([1]!Transakcije[0,01],[1]!Transakcije[najava detaljno],"HRVATSKA KOVNICA NOVCA",[1]!Transakcije[HKN rondele],"LOGO 2023.")</f>
        <v>82206050</v>
      </c>
      <c r="M7" s="11">
        <f>SUM(E7:L7)</f>
        <v>545993430</v>
      </c>
    </row>
    <row r="8" spans="2:13" ht="13" customHeight="1" x14ac:dyDescent="0.25">
      <c r="B8" s="2" t="s">
        <v>17</v>
      </c>
      <c r="D8" s="9" t="s">
        <v>2</v>
      </c>
      <c r="E8" s="10">
        <f>SUMIF([1]!Transakcije[Ugovor br.],"358-040/2023/TP",[1]!Transakcije[2])</f>
        <v>250000</v>
      </c>
      <c r="F8" s="10">
        <f>SUMIF([1]!Transakcije[Ugovor br.],"358-040/2023/TP",[1]!Transakcije[1])</f>
        <v>0</v>
      </c>
      <c r="G8" s="10">
        <f>SUMIF([1]!Transakcije[Ugovor br.],"358-040/2023/TP",[1]!Transakcije[0,5])</f>
        <v>0</v>
      </c>
      <c r="H8" s="10">
        <f>SUMIF([1]!Transakcije[Ugovor br.],"358-040/2023/TP",[1]!Transakcije[0,2])</f>
        <v>0</v>
      </c>
      <c r="I8" s="10">
        <f>SUMIF([1]!Transakcije[Ugovor br.],"358-040/2023/TP",[1]!Transakcije[0,1])</f>
        <v>0</v>
      </c>
      <c r="J8" s="10">
        <f>SUMIF([1]!Transakcije[Ugovor br.],"358-040/2023/TP",[1]!Transakcije[0,05])</f>
        <v>0</v>
      </c>
      <c r="K8" s="10">
        <f>SUMIF([1]!Transakcije[Ugovor br.],"358-040/2023/TP",[1]!Transakcije[0,02])</f>
        <v>0</v>
      </c>
      <c r="L8" s="10">
        <f>SUMIF([1]!Transakcije[Ugovor br.],"358-040/2023/TP",[1]!Transakcije[0,01])</f>
        <v>0</v>
      </c>
      <c r="M8" s="11">
        <f>SUM(E8:L8)</f>
        <v>250000</v>
      </c>
    </row>
    <row r="9" spans="2:13" ht="13" customHeight="1" x14ac:dyDescent="0.25">
      <c r="B9" s="2" t="s">
        <v>19</v>
      </c>
      <c r="D9" s="9" t="s">
        <v>3</v>
      </c>
      <c r="E9" s="10">
        <f>SUMIFS([1]!Transakcije[2],[1]!Transakcije[najava detaljno],"HRVATSKA KOVNICA NOVCA",[1]!Transakcije[Ugovor br.],"552-040/2023/TP",[1]!Transakcije[HKN rondele],"LOGO 2024.")</f>
        <v>1008006</v>
      </c>
      <c r="F9" s="10">
        <f>SUMIFS([1]!Transakcije[1],[1]!Transakcije[najava detaljno],"HRVATSKA KOVNICA NOVCA",[1]!Transakcije[Ugovor br.],"552-040/2023/TP",[1]!Transakcije[HKN rondele],"LOGO 2024.")</f>
        <v>1028006</v>
      </c>
      <c r="G9" s="10">
        <f>SUMIFS([1]!Transakcije[0,5],[1]!Transakcije[najava detaljno],"HRVATSKA KOVNICA NOVCA",[1]!Transakcije[Ugovor br.],"552-040/2023/TP",[1]!Transakcije[HKN rondele],"LOGO 2024.")</f>
        <v>1028006</v>
      </c>
      <c r="H9" s="10">
        <f>SUMIFS([1]!Transakcije[0,2],[1]!Transakcije[najava detaljno],"HRVATSKA KOVNICA NOVCA",[1]!Transakcije[Ugovor br.],"552-040/2023/TP",[1]!Transakcije[HKN rondele],"LOGO 2024.")</f>
        <v>4508006</v>
      </c>
      <c r="I9" s="10">
        <f>SUMIFS([1]!Transakcije[0,1],[1]!Transakcije[najava detaljno],"HRVATSKA KOVNICA NOVCA",[1]!Transakcije[Ugovor br.],"552-040/2023/TP",[1]!Transakcije[HKN rondele],"LOGO 2024.")</f>
        <v>1048006</v>
      </c>
      <c r="J9" s="10">
        <f>SUMIFS([1]!Transakcije[0,05],[1]!Transakcije[najava detaljno],"HRVATSKA KOVNICA NOVCA",[1]!Transakcije[Ugovor br.],"552-040/2023/TP",[1]!Transakcije[HKN rondele],"LOGO 2024.")</f>
        <v>1088006</v>
      </c>
      <c r="K9" s="10">
        <f>SUMIFS([1]!Transakcije[0,02],[1]!Transakcije[najava detaljno],"HRVATSKA KOVNICA NOVCA",[1]!Transakcije[Ugovor br.],"552-040/2023/TP",[1]!Transakcije[HKN rondele],"LOGO 2024.")</f>
        <v>1088006</v>
      </c>
      <c r="L9" s="10">
        <f>SUMIFS([1]!Transakcije[0,01],[1]!Transakcije[najava detaljno],"HRVATSKA KOVNICA NOVCA",[1]!Transakcije[Ugovor br.],"552-040/2023/TP",[1]!Transakcije[HKN rondele],"LOGO 2024.")</f>
        <v>1089506</v>
      </c>
      <c r="M9" s="11">
        <f>SUM(E9:L9)</f>
        <v>11885548</v>
      </c>
    </row>
    <row r="10" spans="2:13" ht="13" customHeight="1" x14ac:dyDescent="0.25">
      <c r="B10" s="2" t="s">
        <v>20</v>
      </c>
      <c r="D10" s="9" t="s">
        <v>3</v>
      </c>
      <c r="E10" s="10">
        <f>SUMIFS([1]!Transakcije[2],[1]!Transakcije[najava detaljno],"HRVATSKA KOVNICA NOVCA",[1]!Transakcije[Ugovor br.],"240-040/2024/TP",[1]!Transakcije[HKN rondele],"LOGO 2024.")</f>
        <v>200000</v>
      </c>
      <c r="F10" s="10">
        <f>SUMIFS([1]!Transakcije[1],[1]!Transakcije[najava detaljno],"HRVATSKA KOVNICA NOVCA",[1]!Transakcije[Ugovor br.],"240-040/2024/TP",[1]!Transakcije[HKN rondele],"LOGO 2024.")</f>
        <v>0</v>
      </c>
      <c r="G10" s="10">
        <f>SUMIFS([1]!Transakcije[0,5],[1]!Transakcije[najava detaljno],"HRVATSKA KOVNICA NOVCA",[1]!Transakcije[Ugovor br.],"240-040/2024/TP",[1]!Transakcije[HKN rondele],"LOGO 2024.")</f>
        <v>0</v>
      </c>
      <c r="H10" s="10">
        <f>SUMIFS([1]!Transakcije[0,2],[1]!Transakcije[najava detaljno],"HRVATSKA KOVNICA NOVCA",[1]!Transakcije[Ugovor br.],"240-040/2024/TP",[1]!Transakcije[HKN rondele],"LOGO 2024.")</f>
        <v>0</v>
      </c>
      <c r="I10" s="10">
        <f>SUMIFS([1]!Transakcije[0,1],[1]!Transakcije[najava detaljno],"HRVATSKA KOVNICA NOVCA",[1]!Transakcije[Ugovor br.],"240-040/2024/TP",[1]!Transakcije[HKN rondele],"LOGO 2024.")</f>
        <v>0</v>
      </c>
      <c r="J10" s="10">
        <f>SUMIFS([1]!Transakcije[0,05],[1]!Transakcije[najava detaljno],"HRVATSKA KOVNICA NOVCA",[1]!Transakcije[Ugovor br.],"240-040/2024/TP",[1]!Transakcije[HKN rondele],"LOGO 2024.")</f>
        <v>0</v>
      </c>
      <c r="K10" s="10">
        <f>SUMIFS([1]!Transakcije[0,02],[1]!Transakcije[najava detaljno],"HRVATSKA KOVNICA NOVCA",[1]!Transakcije[Ugovor br.],"240-040/2024/TP",[1]!Transakcije[HKN rondele],"LOGO 2024.")</f>
        <v>0</v>
      </c>
      <c r="L10" s="10">
        <f>SUMIFS([1]!Transakcije[0,01],[1]!Transakcije[najava detaljno],"HRVATSKA KOVNICA NOVCA",[1]!Transakcije[Ugovor br.],"240-040/2024/TP",[1]!Transakcije[HKN rondele],"LOGO 2024.")</f>
        <v>0</v>
      </c>
      <c r="M10" s="11">
        <f>SUM(E10:L10)</f>
        <v>200000</v>
      </c>
    </row>
    <row r="11" spans="2:13" ht="13" customHeight="1" x14ac:dyDescent="0.25">
      <c r="B11" s="12" t="s">
        <v>18</v>
      </c>
      <c r="C11" s="12"/>
      <c r="D11" s="13"/>
      <c r="E11" s="14">
        <f t="shared" ref="E11:L11" si="0">SUM(E7:E10)</f>
        <v>48826456</v>
      </c>
      <c r="F11" s="14">
        <f t="shared" si="0"/>
        <v>49089656</v>
      </c>
      <c r="G11" s="14">
        <f t="shared" si="0"/>
        <v>66028026</v>
      </c>
      <c r="H11" s="14">
        <f t="shared" si="0"/>
        <v>71068026</v>
      </c>
      <c r="I11" s="14">
        <f t="shared" si="0"/>
        <v>92887746</v>
      </c>
      <c r="J11" s="14">
        <f t="shared" si="0"/>
        <v>80312506</v>
      </c>
      <c r="K11" s="14">
        <f t="shared" si="0"/>
        <v>66821006</v>
      </c>
      <c r="L11" s="14">
        <f t="shared" si="0"/>
        <v>83295556</v>
      </c>
      <c r="M11" s="15">
        <f>SUM(E11:L11)</f>
        <v>558328978</v>
      </c>
    </row>
    <row r="12" spans="2:13" ht="13" customHeight="1" x14ac:dyDescent="0.2">
      <c r="D12" s="16"/>
    </row>
    <row r="13" spans="2:13" ht="13" customHeight="1" x14ac:dyDescent="0.2">
      <c r="D13" s="16"/>
    </row>
    <row r="14" spans="2:13" ht="13" customHeight="1" x14ac:dyDescent="0.2">
      <c r="D14" s="16"/>
    </row>
    <row r="15" spans="2:13" ht="13" customHeight="1" x14ac:dyDescent="0.2">
      <c r="D15" s="16"/>
    </row>
    <row r="16" spans="2:13" ht="13" customHeight="1" x14ac:dyDescent="0.2">
      <c r="D16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Pregled izrađenih kov HKN hr</vt:lpstr>
      <vt:lpstr>'Pregled izrađenih kov HKN hr'!Podrucje_ispisa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Martić</dc:creator>
  <cp:lastModifiedBy>Svjetlana Čolak</cp:lastModifiedBy>
  <cp:lastPrinted>2024-08-01T14:20:17Z</cp:lastPrinted>
  <dcterms:created xsi:type="dcterms:W3CDTF">2024-08-01T14:17:50Z</dcterms:created>
  <dcterms:modified xsi:type="dcterms:W3CDTF">2024-08-13T06:42:30Z</dcterms:modified>
</cp:coreProperties>
</file>